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第一批" sheetId="1" r:id="rId1"/>
  </sheets>
  <calcPr calcId="144525" fullPrecision="0"/>
</workbook>
</file>

<file path=xl/sharedStrings.xml><?xml version="1.0" encoding="utf-8"?>
<sst xmlns="http://schemas.openxmlformats.org/spreadsheetml/2006/main" count="60" uniqueCount="47">
  <si>
    <t>柳州市大藤峡截流断航补偿第二批船舶货运量统计表</t>
  </si>
  <si>
    <t>序号</t>
  </si>
  <si>
    <t>经营者名称</t>
  </si>
  <si>
    <t>船舶名称</t>
  </si>
  <si>
    <t>最低
配员</t>
  </si>
  <si>
    <t>船员工资
补偿(元)</t>
  </si>
  <si>
    <t>2018年10月21日-2019年3月31日货运量（吨）</t>
  </si>
  <si>
    <t>货运量合计（吨）</t>
  </si>
  <si>
    <t>船舶利润
补偿（元）</t>
  </si>
  <si>
    <t>补偿总计
（元）</t>
  </si>
  <si>
    <t>备注</t>
  </si>
  <si>
    <t>经营者
确认签字</t>
  </si>
  <si>
    <t>10月21日后</t>
  </si>
  <si>
    <t>11月</t>
  </si>
  <si>
    <t>12月</t>
  </si>
  <si>
    <t>1月</t>
  </si>
  <si>
    <t>2月</t>
  </si>
  <si>
    <t>3月</t>
  </si>
  <si>
    <t>柳北区小计</t>
  </si>
  <si>
    <t>柳州恒运船务有限公司</t>
  </si>
  <si>
    <t>柳州恒运811</t>
  </si>
  <si>
    <t>柳州恒运611</t>
  </si>
  <si>
    <t>柳州恒运899</t>
  </si>
  <si>
    <t>柳州168</t>
  </si>
  <si>
    <t>柳州恒运518</t>
  </si>
  <si>
    <t>柳州恒运5618</t>
  </si>
  <si>
    <t>柳城7678</t>
  </si>
  <si>
    <t>柳州市津海航运有限公司</t>
  </si>
  <si>
    <t>津海6681</t>
  </si>
  <si>
    <t>津海6686</t>
  </si>
  <si>
    <t>津海6687</t>
  </si>
  <si>
    <t>津海6689</t>
  </si>
  <si>
    <t>柳州世海船务有限公司</t>
  </si>
  <si>
    <t>世海6699</t>
  </si>
  <si>
    <t>世海5868</t>
  </si>
  <si>
    <t>世海5668</t>
  </si>
  <si>
    <t>广西柳州泰升航运有限责任公司</t>
  </si>
  <si>
    <t>桂运3601</t>
  </si>
  <si>
    <t>桂运3602</t>
  </si>
  <si>
    <t>桂运3569</t>
  </si>
  <si>
    <t xml:space="preserve"> 柳州市各县、区交通运输局审核：</t>
  </si>
  <si>
    <t>柳州市交通运输局审核：</t>
  </si>
  <si>
    <t>中水珠江规划勘测设计有限公司审核：</t>
  </si>
  <si>
    <t>广西大藤峡水利枢纽开发有限责任公司审核：</t>
  </si>
  <si>
    <t>说明：1、船员工资补贴=船舶最低配员×2210（平均工资元/月）×5.5（月）。</t>
  </si>
  <si>
    <t xml:space="preserve">      2、船舶利润补贴=货运量×27.2（综合运费）×0.031（利润率）。</t>
  </si>
  <si>
    <t xml:space="preserve">      3、所有数据均四舍五入，保留两位小数。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</si>
</sst>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11"/>
      <color indexed="8"/>
      <name val="仿宋_GB2312"/>
      <charset val="134"/>
    </font>
    <font>
      <sz val="14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Fill="1" applyBorder="1">
      <alignment vertical="center"/>
    </xf>
    <xf numFmtId="177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177" fontId="3" fillId="0" borderId="0" xfId="0" applyNumberFormat="1" applyFont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  <cellStyle name="常规 3" xfId="52"/>
    <cellStyle name="常规 4" xfId="53"/>
  </cellStyles>
  <tableStyles count="0" defaultTableStyle="TableStyleMedium2" defaultPivotStyle="PivotStyleLight16"/>
  <colors>
    <mruColors>
      <color rgb="00CCE8C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zoomScaleSheetLayoutView="60" workbookViewId="0">
      <pane ySplit="3" topLeftCell="A4" activePane="bottomLeft" state="frozen"/>
      <selection/>
      <selection pane="bottomLeft" activeCell="R8" sqref="R8"/>
    </sheetView>
  </sheetViews>
  <sheetFormatPr defaultColWidth="9" defaultRowHeight="13.5"/>
  <cols>
    <col min="1" max="1" width="5" style="4" customWidth="1"/>
    <col min="2" max="2" width="30.375" style="3" customWidth="1"/>
    <col min="3" max="3" width="12.75" style="5" customWidth="1"/>
    <col min="4" max="4" width="5.875" style="5" customWidth="1"/>
    <col min="5" max="5" width="11.375" style="6" customWidth="1"/>
    <col min="6" max="6" width="10.75" style="5" customWidth="1"/>
    <col min="7" max="11" width="7.625" style="5" customWidth="1"/>
    <col min="12" max="12" width="8.625" style="5" customWidth="1"/>
    <col min="13" max="13" width="12" style="7" customWidth="1"/>
    <col min="14" max="14" width="11.625" style="8" customWidth="1"/>
    <col min="15" max="15" width="16.375" style="9" customWidth="1"/>
    <col min="16" max="16" width="16.625" style="4" customWidth="1"/>
    <col min="17" max="17" width="10.375" style="4"/>
    <col min="18" max="16384" width="9" style="4"/>
  </cols>
  <sheetData>
    <row r="1" ht="40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9"/>
      <c r="O1" s="10"/>
    </row>
    <row r="2" s="1" customFormat="1" ht="40" customHeight="1" spans="1:16">
      <c r="A2" s="11" t="s">
        <v>1</v>
      </c>
      <c r="B2" s="12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1"/>
      <c r="H2" s="11"/>
      <c r="I2" s="11"/>
      <c r="J2" s="11"/>
      <c r="K2" s="11"/>
      <c r="L2" s="12" t="s">
        <v>7</v>
      </c>
      <c r="M2" s="13" t="s">
        <v>8</v>
      </c>
      <c r="N2" s="30" t="s">
        <v>9</v>
      </c>
      <c r="O2" s="13" t="s">
        <v>10</v>
      </c>
      <c r="P2" s="31" t="s">
        <v>11</v>
      </c>
    </row>
    <row r="3" s="2" customFormat="1" ht="40" customHeight="1" spans="1:16">
      <c r="A3" s="11"/>
      <c r="B3" s="12"/>
      <c r="C3" s="11"/>
      <c r="D3" s="12"/>
      <c r="E3" s="13"/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17</v>
      </c>
      <c r="L3" s="12"/>
      <c r="M3" s="32"/>
      <c r="N3" s="33"/>
      <c r="O3" s="13"/>
      <c r="P3" s="34"/>
    </row>
    <row r="4" s="3" customFormat="1" ht="41" customHeight="1" spans="1:16">
      <c r="A4" s="14"/>
      <c r="B4" s="15" t="s">
        <v>18</v>
      </c>
      <c r="C4" s="14"/>
      <c r="D4" s="14"/>
      <c r="E4" s="16"/>
      <c r="F4" s="14"/>
      <c r="G4" s="14"/>
      <c r="H4" s="14"/>
      <c r="I4" s="14"/>
      <c r="J4" s="14"/>
      <c r="K4" s="14"/>
      <c r="L4" s="14"/>
      <c r="M4" s="35"/>
      <c r="N4" s="35">
        <f>SUM(N5:N21)</f>
        <v>1152795.96</v>
      </c>
      <c r="O4" s="16"/>
      <c r="P4" s="36"/>
    </row>
    <row r="5" s="3" customFormat="1" ht="41" customHeight="1" spans="1:16">
      <c r="A5" s="14">
        <v>1</v>
      </c>
      <c r="B5" s="15" t="s">
        <v>19</v>
      </c>
      <c r="C5" s="17" t="s">
        <v>20</v>
      </c>
      <c r="D5" s="17">
        <v>4</v>
      </c>
      <c r="E5" s="18">
        <f t="shared" ref="E5:E11" si="0">D5*2210*5.5</f>
        <v>48620</v>
      </c>
      <c r="F5" s="17">
        <v>2246</v>
      </c>
      <c r="G5" s="17">
        <v>3265</v>
      </c>
      <c r="H5" s="17">
        <v>4540</v>
      </c>
      <c r="I5" s="17">
        <v>3270</v>
      </c>
      <c r="J5" s="17">
        <v>2270</v>
      </c>
      <c r="K5" s="17">
        <v>3385</v>
      </c>
      <c r="L5" s="37">
        <f t="shared" ref="L5:L18" si="1">SUM(F5:K5)</f>
        <v>18976</v>
      </c>
      <c r="M5" s="38">
        <f t="shared" ref="M5:M11" si="2">L5*27.2*0.031</f>
        <v>16000.56</v>
      </c>
      <c r="N5" s="39">
        <f t="shared" ref="N5:N11" si="3">E5+M5</f>
        <v>64620.56</v>
      </c>
      <c r="O5" s="16"/>
      <c r="P5" s="36"/>
    </row>
    <row r="6" s="3" customFormat="1" ht="41" customHeight="1" spans="1:16">
      <c r="A6" s="14">
        <v>2</v>
      </c>
      <c r="B6" s="15" t="s">
        <v>19</v>
      </c>
      <c r="C6" s="17" t="s">
        <v>21</v>
      </c>
      <c r="D6" s="17">
        <v>5</v>
      </c>
      <c r="E6" s="18">
        <f t="shared" si="0"/>
        <v>60775</v>
      </c>
      <c r="F6" s="17">
        <v>2055</v>
      </c>
      <c r="G6" s="17">
        <v>2055</v>
      </c>
      <c r="H6" s="17">
        <v>3457</v>
      </c>
      <c r="I6" s="17">
        <v>1800</v>
      </c>
      <c r="J6" s="17">
        <v>1800</v>
      </c>
      <c r="K6" s="17">
        <v>3570</v>
      </c>
      <c r="L6" s="37">
        <f t="shared" si="1"/>
        <v>14737</v>
      </c>
      <c r="M6" s="38">
        <f t="shared" si="2"/>
        <v>12426.24</v>
      </c>
      <c r="N6" s="39">
        <f t="shared" si="3"/>
        <v>73201.24</v>
      </c>
      <c r="O6" s="16"/>
      <c r="P6" s="36"/>
    </row>
    <row r="7" s="3" customFormat="1" ht="41" customHeight="1" spans="1:16">
      <c r="A7" s="14">
        <v>3</v>
      </c>
      <c r="B7" s="15" t="s">
        <v>19</v>
      </c>
      <c r="C7" s="17" t="s">
        <v>22</v>
      </c>
      <c r="D7" s="17">
        <v>4</v>
      </c>
      <c r="E7" s="18">
        <f t="shared" si="0"/>
        <v>48620</v>
      </c>
      <c r="F7" s="17">
        <v>1790</v>
      </c>
      <c r="G7" s="17">
        <v>3060</v>
      </c>
      <c r="H7" s="17">
        <v>1130</v>
      </c>
      <c r="I7" s="17">
        <v>3250</v>
      </c>
      <c r="J7" s="17">
        <v>1130</v>
      </c>
      <c r="K7" s="17">
        <v>860</v>
      </c>
      <c r="L7" s="37">
        <f t="shared" si="1"/>
        <v>11220</v>
      </c>
      <c r="M7" s="38">
        <f t="shared" si="2"/>
        <v>9460.7</v>
      </c>
      <c r="N7" s="39">
        <f t="shared" si="3"/>
        <v>58080.7</v>
      </c>
      <c r="O7" s="16"/>
      <c r="P7" s="36"/>
    </row>
    <row r="8" s="3" customFormat="1" ht="41" customHeight="1" spans="1:16">
      <c r="A8" s="14">
        <v>4</v>
      </c>
      <c r="B8" s="15" t="s">
        <v>19</v>
      </c>
      <c r="C8" s="17" t="s">
        <v>23</v>
      </c>
      <c r="D8" s="17">
        <v>4</v>
      </c>
      <c r="E8" s="18">
        <f t="shared" si="0"/>
        <v>48620</v>
      </c>
      <c r="F8" s="17">
        <v>0</v>
      </c>
      <c r="G8" s="17">
        <v>4050</v>
      </c>
      <c r="H8" s="17">
        <v>5300</v>
      </c>
      <c r="I8" s="17">
        <v>3150</v>
      </c>
      <c r="J8" s="17">
        <v>2000</v>
      </c>
      <c r="K8" s="17">
        <v>4000</v>
      </c>
      <c r="L8" s="37">
        <f t="shared" si="1"/>
        <v>18500</v>
      </c>
      <c r="M8" s="38">
        <f t="shared" si="2"/>
        <v>15599.2</v>
      </c>
      <c r="N8" s="39">
        <f t="shared" si="3"/>
        <v>64219.2</v>
      </c>
      <c r="O8" s="16"/>
      <c r="P8" s="36"/>
    </row>
    <row r="9" s="3" customFormat="1" ht="41" customHeight="1" spans="1:16">
      <c r="A9" s="14">
        <v>5</v>
      </c>
      <c r="B9" s="15" t="s">
        <v>19</v>
      </c>
      <c r="C9" s="17" t="s">
        <v>24</v>
      </c>
      <c r="D9" s="17">
        <v>5</v>
      </c>
      <c r="E9" s="18">
        <f t="shared" si="0"/>
        <v>60775</v>
      </c>
      <c r="F9" s="17">
        <v>1900</v>
      </c>
      <c r="G9" s="17">
        <v>5250</v>
      </c>
      <c r="H9" s="17">
        <v>3600</v>
      </c>
      <c r="I9" s="17">
        <v>3600</v>
      </c>
      <c r="J9" s="17">
        <v>0</v>
      </c>
      <c r="K9" s="17">
        <v>2039</v>
      </c>
      <c r="L9" s="37">
        <f t="shared" si="1"/>
        <v>16389</v>
      </c>
      <c r="M9" s="38">
        <f t="shared" si="2"/>
        <v>13819.2</v>
      </c>
      <c r="N9" s="39">
        <f t="shared" si="3"/>
        <v>74594.2</v>
      </c>
      <c r="O9" s="16"/>
      <c r="P9" s="36"/>
    </row>
    <row r="10" s="3" customFormat="1" ht="41" customHeight="1" spans="1:16">
      <c r="A10" s="14">
        <v>6</v>
      </c>
      <c r="B10" s="15" t="s">
        <v>19</v>
      </c>
      <c r="C10" s="17" t="s">
        <v>25</v>
      </c>
      <c r="D10" s="17">
        <v>4</v>
      </c>
      <c r="E10" s="18">
        <f t="shared" si="0"/>
        <v>48620</v>
      </c>
      <c r="F10" s="17">
        <v>2000</v>
      </c>
      <c r="G10" s="17">
        <v>0</v>
      </c>
      <c r="H10" s="17">
        <v>5250</v>
      </c>
      <c r="I10" s="17">
        <v>0</v>
      </c>
      <c r="J10" s="17">
        <v>1550</v>
      </c>
      <c r="K10" s="17">
        <v>14000</v>
      </c>
      <c r="L10" s="37">
        <f t="shared" si="1"/>
        <v>22800</v>
      </c>
      <c r="M10" s="38">
        <f t="shared" si="2"/>
        <v>19224.96</v>
      </c>
      <c r="N10" s="39">
        <f t="shared" si="3"/>
        <v>67844.96</v>
      </c>
      <c r="O10" s="16"/>
      <c r="P10" s="36"/>
    </row>
    <row r="11" s="3" customFormat="1" ht="41" customHeight="1" spans="1:16">
      <c r="A11" s="14">
        <v>7</v>
      </c>
      <c r="B11" s="15" t="s">
        <v>19</v>
      </c>
      <c r="C11" s="17" t="s">
        <v>26</v>
      </c>
      <c r="D11" s="17">
        <v>3</v>
      </c>
      <c r="E11" s="18">
        <f t="shared" si="0"/>
        <v>36465</v>
      </c>
      <c r="F11" s="17">
        <v>2140</v>
      </c>
      <c r="G11" s="17">
        <v>7490</v>
      </c>
      <c r="H11" s="17">
        <v>6420</v>
      </c>
      <c r="I11" s="17">
        <v>3215</v>
      </c>
      <c r="J11" s="17">
        <v>2152</v>
      </c>
      <c r="K11" s="17">
        <v>6454</v>
      </c>
      <c r="L11" s="37">
        <f t="shared" si="1"/>
        <v>27871</v>
      </c>
      <c r="M11" s="38">
        <f t="shared" si="2"/>
        <v>23500.83</v>
      </c>
      <c r="N11" s="39">
        <f t="shared" si="3"/>
        <v>59965.83</v>
      </c>
      <c r="O11" s="16"/>
      <c r="P11" s="36"/>
    </row>
    <row r="12" s="3" customFormat="1" ht="41" customHeight="1" spans="1:16">
      <c r="A12" s="14">
        <v>8</v>
      </c>
      <c r="B12" s="15" t="s">
        <v>27</v>
      </c>
      <c r="C12" s="17" t="s">
        <v>28</v>
      </c>
      <c r="D12" s="17">
        <v>4</v>
      </c>
      <c r="E12" s="18">
        <f t="shared" ref="E12:E21" si="4">D12*2210*5.5</f>
        <v>48620</v>
      </c>
      <c r="F12" s="19">
        <v>2000</v>
      </c>
      <c r="G12" s="17">
        <f>2000+1850+2040</f>
        <v>5890</v>
      </c>
      <c r="H12" s="17">
        <f>1800+1700+1710</f>
        <v>5210</v>
      </c>
      <c r="I12" s="17">
        <f>1700+1800</f>
        <v>3500</v>
      </c>
      <c r="J12" s="17">
        <f>1750+2000</f>
        <v>3750</v>
      </c>
      <c r="K12" s="17">
        <f>2080+2080</f>
        <v>4160</v>
      </c>
      <c r="L12" s="37">
        <f t="shared" si="1"/>
        <v>24510</v>
      </c>
      <c r="M12" s="38">
        <f t="shared" ref="M12:M21" si="5">L12*27.2*0.031</f>
        <v>20666.83</v>
      </c>
      <c r="N12" s="39">
        <f t="shared" ref="N12:N21" si="6">E12+M12</f>
        <v>69286.83</v>
      </c>
      <c r="O12" s="16"/>
      <c r="P12" s="36"/>
    </row>
    <row r="13" s="3" customFormat="1" ht="41" customHeight="1" spans="1:16">
      <c r="A13" s="14">
        <v>9</v>
      </c>
      <c r="B13" s="15" t="s">
        <v>27</v>
      </c>
      <c r="C13" s="17" t="s">
        <v>29</v>
      </c>
      <c r="D13" s="17">
        <v>3</v>
      </c>
      <c r="E13" s="18">
        <f t="shared" si="4"/>
        <v>36465</v>
      </c>
      <c r="F13" s="17">
        <f>1700+2000</f>
        <v>3700</v>
      </c>
      <c r="G13" s="17">
        <f>2020+2000</f>
        <v>4020</v>
      </c>
      <c r="H13" s="17">
        <f>1800+1600+1700</f>
        <v>5100</v>
      </c>
      <c r="I13" s="17">
        <f>1600+1800+1630</f>
        <v>5030</v>
      </c>
      <c r="J13" s="17">
        <v>3800</v>
      </c>
      <c r="K13" s="17">
        <f>2000+2000</f>
        <v>4000</v>
      </c>
      <c r="L13" s="37">
        <f t="shared" si="1"/>
        <v>25650</v>
      </c>
      <c r="M13" s="38">
        <f t="shared" si="5"/>
        <v>21628.08</v>
      </c>
      <c r="N13" s="39">
        <f t="shared" si="6"/>
        <v>58093.08</v>
      </c>
      <c r="O13" s="16"/>
      <c r="P13" s="36"/>
    </row>
    <row r="14" s="3" customFormat="1" ht="41" customHeight="1" spans="1:16">
      <c r="A14" s="14">
        <v>10</v>
      </c>
      <c r="B14" s="15" t="s">
        <v>27</v>
      </c>
      <c r="C14" s="17" t="s">
        <v>30</v>
      </c>
      <c r="D14" s="17">
        <v>4</v>
      </c>
      <c r="E14" s="18">
        <f t="shared" si="4"/>
        <v>48620</v>
      </c>
      <c r="F14" s="17">
        <v>1750</v>
      </c>
      <c r="G14" s="17">
        <f>1750*4</f>
        <v>7000</v>
      </c>
      <c r="H14" s="17">
        <f>1589+1650</f>
        <v>3239</v>
      </c>
      <c r="I14" s="17">
        <v>1650</v>
      </c>
      <c r="J14" s="17">
        <f>1500+1750</f>
        <v>3250</v>
      </c>
      <c r="K14" s="17">
        <f>1750+1750+1750+1750</f>
        <v>7000</v>
      </c>
      <c r="L14" s="37">
        <f t="shared" si="1"/>
        <v>23889</v>
      </c>
      <c r="M14" s="38">
        <f t="shared" si="5"/>
        <v>20143.2</v>
      </c>
      <c r="N14" s="39">
        <f t="shared" si="6"/>
        <v>68763.2</v>
      </c>
      <c r="O14" s="16"/>
      <c r="P14" s="36"/>
    </row>
    <row r="15" s="3" customFormat="1" ht="41" customHeight="1" spans="1:16">
      <c r="A15" s="14">
        <v>11</v>
      </c>
      <c r="B15" s="15" t="s">
        <v>27</v>
      </c>
      <c r="C15" s="17" t="s">
        <v>31</v>
      </c>
      <c r="D15" s="17">
        <v>4</v>
      </c>
      <c r="E15" s="18">
        <f t="shared" si="4"/>
        <v>48620</v>
      </c>
      <c r="F15" s="17">
        <v>1950</v>
      </c>
      <c r="G15" s="17">
        <f>2030+1950+2000</f>
        <v>5980</v>
      </c>
      <c r="H15" s="17">
        <f>1780+1800+1780</f>
        <v>5360</v>
      </c>
      <c r="I15" s="17">
        <v>1780</v>
      </c>
      <c r="J15" s="17">
        <v>1780</v>
      </c>
      <c r="K15" s="17">
        <v>3970</v>
      </c>
      <c r="L15" s="37">
        <f t="shared" si="1"/>
        <v>20820</v>
      </c>
      <c r="M15" s="38">
        <f t="shared" si="5"/>
        <v>17555.42</v>
      </c>
      <c r="N15" s="39">
        <f t="shared" si="6"/>
        <v>66175.42</v>
      </c>
      <c r="O15" s="16"/>
      <c r="P15" s="36"/>
    </row>
    <row r="16" s="3" customFormat="1" ht="41" customHeight="1" spans="1:16">
      <c r="A16" s="14">
        <v>12</v>
      </c>
      <c r="B16" s="15" t="s">
        <v>32</v>
      </c>
      <c r="C16" s="17" t="s">
        <v>33</v>
      </c>
      <c r="D16" s="17">
        <v>4</v>
      </c>
      <c r="E16" s="20">
        <f t="shared" si="4"/>
        <v>48620</v>
      </c>
      <c r="F16" s="17">
        <v>2095</v>
      </c>
      <c r="G16" s="17">
        <v>8091</v>
      </c>
      <c r="H16" s="17">
        <v>5350</v>
      </c>
      <c r="I16" s="17">
        <v>1770</v>
      </c>
      <c r="J16" s="17">
        <v>3700</v>
      </c>
      <c r="K16" s="17">
        <v>4000</v>
      </c>
      <c r="L16" s="37">
        <f t="shared" si="1"/>
        <v>25006</v>
      </c>
      <c r="M16" s="40">
        <f t="shared" si="5"/>
        <v>21085.06</v>
      </c>
      <c r="N16" s="39">
        <f t="shared" si="6"/>
        <v>69705.06</v>
      </c>
      <c r="O16" s="16"/>
      <c r="P16" s="36"/>
    </row>
    <row r="17" s="3" customFormat="1" ht="41" customHeight="1" spans="1:16">
      <c r="A17" s="14">
        <v>13</v>
      </c>
      <c r="B17" s="15" t="s">
        <v>32</v>
      </c>
      <c r="C17" s="17" t="s">
        <v>34</v>
      </c>
      <c r="D17" s="17">
        <v>4</v>
      </c>
      <c r="E17" s="20">
        <f t="shared" si="4"/>
        <v>48620</v>
      </c>
      <c r="F17" s="17">
        <v>2000</v>
      </c>
      <c r="G17" s="17">
        <v>6000</v>
      </c>
      <c r="H17" s="17">
        <v>5450</v>
      </c>
      <c r="I17" s="17">
        <v>3700</v>
      </c>
      <c r="J17" s="17">
        <v>3750</v>
      </c>
      <c r="K17" s="17">
        <v>4000</v>
      </c>
      <c r="L17" s="37">
        <f t="shared" ref="L17:L21" si="7">SUM(F17:K17)</f>
        <v>24900</v>
      </c>
      <c r="M17" s="40">
        <f t="shared" si="5"/>
        <v>20995.68</v>
      </c>
      <c r="N17" s="39">
        <f t="shared" si="6"/>
        <v>69615.68</v>
      </c>
      <c r="O17" s="16"/>
      <c r="P17" s="36"/>
    </row>
    <row r="18" s="3" customFormat="1" ht="41" customHeight="1" spans="1:16">
      <c r="A18" s="14">
        <v>14</v>
      </c>
      <c r="B18" s="15" t="s">
        <v>32</v>
      </c>
      <c r="C18" s="17" t="s">
        <v>35</v>
      </c>
      <c r="D18" s="17">
        <v>4</v>
      </c>
      <c r="E18" s="20">
        <f t="shared" si="4"/>
        <v>48620</v>
      </c>
      <c r="F18" s="17">
        <v>3900</v>
      </c>
      <c r="G18" s="17">
        <v>7913</v>
      </c>
      <c r="H18" s="17">
        <v>1600</v>
      </c>
      <c r="I18" s="17">
        <v>3390</v>
      </c>
      <c r="J18" s="17">
        <v>1700</v>
      </c>
      <c r="K18" s="17">
        <v>2000</v>
      </c>
      <c r="L18" s="37">
        <f t="shared" si="7"/>
        <v>20503</v>
      </c>
      <c r="M18" s="40">
        <f t="shared" si="5"/>
        <v>17288.13</v>
      </c>
      <c r="N18" s="39">
        <f t="shared" si="6"/>
        <v>65908.13</v>
      </c>
      <c r="O18" s="16"/>
      <c r="P18" s="36"/>
    </row>
    <row r="19" s="3" customFormat="1" ht="41" customHeight="1" spans="1:16">
      <c r="A19" s="14">
        <v>15</v>
      </c>
      <c r="B19" s="15" t="s">
        <v>36</v>
      </c>
      <c r="C19" s="21" t="s">
        <v>37</v>
      </c>
      <c r="D19" s="14">
        <v>4</v>
      </c>
      <c r="E19" s="22">
        <f t="shared" si="4"/>
        <v>48620</v>
      </c>
      <c r="F19" s="14">
        <v>0</v>
      </c>
      <c r="G19" s="14">
        <v>7000</v>
      </c>
      <c r="H19" s="14">
        <v>4500</v>
      </c>
      <c r="I19" s="14">
        <v>4450</v>
      </c>
      <c r="J19" s="14">
        <v>1500</v>
      </c>
      <c r="K19" s="14">
        <v>4700</v>
      </c>
      <c r="L19" s="37">
        <f t="shared" si="7"/>
        <v>22150</v>
      </c>
      <c r="M19" s="38">
        <f t="shared" si="5"/>
        <v>18676.88</v>
      </c>
      <c r="N19" s="39">
        <f t="shared" si="6"/>
        <v>67296.88</v>
      </c>
      <c r="O19" s="16"/>
      <c r="P19" s="36"/>
    </row>
    <row r="20" s="3" customFormat="1" ht="41" customHeight="1" spans="1:16">
      <c r="A20" s="14">
        <v>16</v>
      </c>
      <c r="B20" s="15" t="s">
        <v>36</v>
      </c>
      <c r="C20" s="21" t="s">
        <v>38</v>
      </c>
      <c r="D20" s="14">
        <v>4</v>
      </c>
      <c r="E20" s="22">
        <f t="shared" si="4"/>
        <v>48620</v>
      </c>
      <c r="F20" s="14">
        <v>1491</v>
      </c>
      <c r="G20" s="14">
        <v>5853</v>
      </c>
      <c r="H20" s="14">
        <v>4550</v>
      </c>
      <c r="I20" s="14">
        <v>4665</v>
      </c>
      <c r="J20" s="14">
        <v>3200</v>
      </c>
      <c r="K20" s="14">
        <v>5400</v>
      </c>
      <c r="L20" s="37">
        <f t="shared" si="7"/>
        <v>25159</v>
      </c>
      <c r="M20" s="38">
        <f t="shared" si="5"/>
        <v>21214.07</v>
      </c>
      <c r="N20" s="39">
        <f t="shared" si="6"/>
        <v>69834.07</v>
      </c>
      <c r="O20" s="16"/>
      <c r="P20" s="36"/>
    </row>
    <row r="21" s="3" customFormat="1" ht="41" customHeight="1" spans="1:16">
      <c r="A21" s="14">
        <v>17</v>
      </c>
      <c r="B21" s="15" t="s">
        <v>36</v>
      </c>
      <c r="C21" s="23" t="s">
        <v>39</v>
      </c>
      <c r="D21" s="14">
        <v>7</v>
      </c>
      <c r="E21" s="24">
        <f t="shared" si="4"/>
        <v>85085</v>
      </c>
      <c r="F21" s="14">
        <v>0</v>
      </c>
      <c r="G21" s="14">
        <v>0</v>
      </c>
      <c r="H21" s="14">
        <v>0</v>
      </c>
      <c r="I21" s="14">
        <v>600</v>
      </c>
      <c r="J21" s="14">
        <v>0</v>
      </c>
      <c r="K21" s="14">
        <v>0</v>
      </c>
      <c r="L21" s="41">
        <f t="shared" si="7"/>
        <v>600</v>
      </c>
      <c r="M21" s="40">
        <f t="shared" si="5"/>
        <v>505.92</v>
      </c>
      <c r="N21" s="42">
        <f t="shared" si="6"/>
        <v>85590.92</v>
      </c>
      <c r="O21" s="16"/>
      <c r="P21" s="36"/>
    </row>
    <row r="22" ht="200" customHeight="1" spans="1:16">
      <c r="A22" s="25" t="s">
        <v>40</v>
      </c>
      <c r="B22" s="26"/>
      <c r="C22" s="25"/>
      <c r="D22" s="25"/>
      <c r="E22" s="25"/>
      <c r="F22" s="25"/>
      <c r="G22" s="25"/>
      <c r="H22" s="27" t="s">
        <v>41</v>
      </c>
      <c r="I22" s="43"/>
      <c r="J22" s="43"/>
      <c r="K22" s="43"/>
      <c r="L22" s="43"/>
      <c r="M22" s="43"/>
      <c r="N22" s="43"/>
      <c r="O22" s="43"/>
      <c r="P22" s="44"/>
    </row>
    <row r="23" ht="200" customHeight="1" spans="1:16">
      <c r="A23" s="25" t="s">
        <v>42</v>
      </c>
      <c r="B23" s="26"/>
      <c r="C23" s="25"/>
      <c r="D23" s="25"/>
      <c r="E23" s="25"/>
      <c r="F23" s="25"/>
      <c r="G23" s="25"/>
      <c r="H23" s="27" t="s">
        <v>43</v>
      </c>
      <c r="I23" s="43"/>
      <c r="J23" s="43"/>
      <c r="K23" s="43"/>
      <c r="L23" s="43"/>
      <c r="M23" s="43"/>
      <c r="N23" s="43"/>
      <c r="O23" s="43"/>
      <c r="P23" s="44"/>
    </row>
    <row r="25" spans="1:15">
      <c r="A25" s="28" t="s">
        <v>44</v>
      </c>
      <c r="B25" s="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45"/>
      <c r="O25" s="28"/>
    </row>
    <row r="26" spans="1:15">
      <c r="A26" s="28" t="s">
        <v>45</v>
      </c>
      <c r="B26" s="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45"/>
      <c r="O26" s="28"/>
    </row>
    <row r="27" spans="1:15">
      <c r="A27" s="28" t="s">
        <v>46</v>
      </c>
      <c r="B27" s="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5"/>
      <c r="O27" s="28"/>
    </row>
  </sheetData>
  <mergeCells count="19">
    <mergeCell ref="A1:O1"/>
    <mergeCell ref="F2:K2"/>
    <mergeCell ref="A22:G22"/>
    <mergeCell ref="H22:P22"/>
    <mergeCell ref="A23:G23"/>
    <mergeCell ref="H23:P23"/>
    <mergeCell ref="A25:N25"/>
    <mergeCell ref="A26:N26"/>
    <mergeCell ref="A27:N27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</mergeCells>
  <printOptions horizontalCentered="1" verticalCentered="1"/>
  <pageMargins left="0.0388888888888889" right="0" top="0.393055555555556" bottom="0.708333333333333" header="0.511805555555556" footer="0.428472222222222"/>
  <pageSetup paperSize="9" scale="75" orientation="landscape" horizontalDpi="600" verticalDpi="600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</dc:creator>
  <cp:lastModifiedBy>不丁!D</cp:lastModifiedBy>
  <dcterms:created xsi:type="dcterms:W3CDTF">2020-04-03T02:48:00Z</dcterms:created>
  <cp:lastPrinted>2020-06-10T09:57:00Z</cp:lastPrinted>
  <dcterms:modified xsi:type="dcterms:W3CDTF">2021-10-15T09:13:37Z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FE548474C7454A6B8A365110FA8BA907</vt:lpwstr>
  </property>
</Properties>
</file>